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83EED13C-D5BC-4F1A-AF1A-3BAF8C83494F}" xr6:coauthVersionLast="47" xr6:coauthVersionMax="47" xr10:uidLastSave="{00000000-0000-0000-0000-000000000000}"/>
  <bookViews>
    <workbookView xWindow="-110" yWindow="-110" windowWidth="19420" windowHeight="10300" xr2:uid="{5F0EE6CC-2BEA-4C11-9358-0ACD21552D2B}"/>
  </bookViews>
  <sheets>
    <sheet name="1 Nov 2019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G6" i="2"/>
  <c r="H14" i="2" s="1"/>
  <c r="H6" i="2"/>
  <c r="I7" i="2"/>
  <c r="J7" i="2"/>
  <c r="K8" i="2"/>
  <c r="L8" i="2"/>
  <c r="M9" i="2"/>
  <c r="N9" i="2"/>
  <c r="N14" i="2" s="1"/>
  <c r="O10" i="2"/>
  <c r="P10" i="2"/>
  <c r="P14" i="2" s="1"/>
  <c r="J14" i="2"/>
  <c r="L14" i="2"/>
  <c r="E17" i="2"/>
  <c r="F5" i="2" s="1"/>
  <c r="E11" i="2" s="1"/>
  <c r="E18" i="2"/>
  <c r="E19" i="2"/>
  <c r="E24" i="2"/>
  <c r="E25" i="2"/>
  <c r="E26" i="2"/>
  <c r="E30" i="2"/>
  <c r="G32" i="2"/>
  <c r="E37" i="2"/>
  <c r="E38" i="2"/>
  <c r="G39" i="2"/>
  <c r="E40" i="2"/>
  <c r="E41" i="2"/>
  <c r="E42" i="2"/>
  <c r="E43" i="2"/>
  <c r="E44" i="2"/>
  <c r="O4" i="2"/>
  <c r="O3" i="2"/>
  <c r="F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D3" authorId="0" shapeId="0" xr:uid="{7CB79D84-A128-4A1B-9A81-981EC94B7492}">
      <text>
        <r>
          <rPr>
            <b/>
            <sz val="9"/>
            <color indexed="81"/>
            <rFont val="Tahoma"/>
            <family val="2"/>
          </rPr>
          <t>Acer: Tôi không tìm được đường kink 2019, dùng bài đăng lại mấy năm sau</t>
        </r>
        <r>
          <rPr>
            <sz val="9"/>
            <color indexed="81"/>
            <rFont val="Tahoma"/>
            <family val="2"/>
          </rPr>
          <t xml:space="preserve">
https://diendandoanhnghiep.vn/ke-hoach-tai-chinh-5-nam-va-quan-diem-song-cua-ty-phu-ly-gia-thanh-210914.html</t>
        </r>
      </text>
    </comment>
  </commentList>
</comments>
</file>

<file path=xl/sharedStrings.xml><?xml version="1.0" encoding="utf-8"?>
<sst xmlns="http://schemas.openxmlformats.org/spreadsheetml/2006/main" count="36" uniqueCount="24">
  <si>
    <t>Tổng hàng tháng</t>
  </si>
  <si>
    <t>Tổng Nhận</t>
  </si>
  <si>
    <t>Tỷ lệ theo: Lý Gia Thành (%)</t>
  </si>
  <si>
    <t>No.</t>
  </si>
  <si>
    <t>Danh mục: Theo cá nhân</t>
  </si>
  <si>
    <t>Thực tế chi</t>
  </si>
  <si>
    <t>Chi trả cuộc sống hằng ngày</t>
  </si>
  <si>
    <t>Kết giao bạn bè, mở rộng các mối quan hệ.</t>
  </si>
  <si>
    <t>Để học tập</t>
  </si>
  <si>
    <t xml:space="preserve">Để đi du lịch </t>
  </si>
  <si>
    <t>Để đầu tư</t>
  </si>
  <si>
    <t>Dự phòng</t>
  </si>
  <si>
    <t>Tổng Chi Tiêu:</t>
  </si>
  <si>
    <t>Chi tiết</t>
  </si>
  <si>
    <t>Còn lại hàng tháng:</t>
  </si>
  <si>
    <t>Ngày</t>
  </si>
  <si>
    <t>Ghi chú</t>
  </si>
  <si>
    <t>CK</t>
  </si>
  <si>
    <t>TK 3 tháng</t>
  </si>
  <si>
    <t>Cơm</t>
  </si>
  <si>
    <t>NH</t>
  </si>
  <si>
    <t>thuốc&amp;linh tinh</t>
  </si>
  <si>
    <t>Đám cưới</t>
  </si>
  <si>
    <t>sách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</si>
</sst>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2" fontId="10" fillId="0" borderId="3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5" fontId="1" fillId="0" borderId="3" xfId="0" applyNumberFormat="1" applyFont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 vertical="center"/>
    </xf>
    <xf numFmtId="2" fontId="1" fillId="0" borderId="3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A79F-0CCF-4EDA-92BA-621AFCF5F91B}">
  <dimension ref="A1:P48"/>
  <sheetViews>
    <sheetView tabSelected="1" topLeftCell="B1" zoomScale="70" zoomScaleNormal="70" workbookViewId="0">
      <pane xSplit="15" ySplit="10" topLeftCell="Q11" activePane="bottomRight" state="frozen"/>
      <selection pane="topRight" activeCell="Q1" sqref="Q1"/>
      <selection pane="bottomLeft" activeCell="B10" sqref="B10"/>
      <selection pane="bottomRight" activeCell="B6" sqref="B6"/>
    </sheetView>
  </sheetViews>
  <sheetFormatPr defaultColWidth="8.81640625" defaultRowHeight="14" x14ac:dyDescent="0.35"/>
  <cols>
    <col min="1" max="1" width="16.453125" style="1" bestFit="1" customWidth="1"/>
    <col min="2" max="2" width="11" style="1" bestFit="1" customWidth="1"/>
    <col min="3" max="3" width="4.1796875" style="1" bestFit="1" customWidth="1"/>
    <col min="4" max="4" width="29" style="1" bestFit="1" customWidth="1"/>
    <col min="5" max="5" width="11.1796875" style="1" bestFit="1" customWidth="1"/>
    <col min="6" max="6" width="12.54296875" style="1" bestFit="1" customWidth="1"/>
    <col min="7" max="7" width="10.54296875" style="1" bestFit="1" customWidth="1"/>
    <col min="8" max="8" width="12.54296875" style="1" bestFit="1" customWidth="1"/>
    <col min="9" max="9" width="10" style="1" bestFit="1" customWidth="1"/>
    <col min="10" max="10" width="12.54296875" style="1" bestFit="1" customWidth="1"/>
    <col min="11" max="11" width="9.81640625" style="1" bestFit="1" customWidth="1"/>
    <col min="12" max="12" width="12.54296875" style="1" bestFit="1" customWidth="1"/>
    <col min="13" max="13" width="11.1796875" style="1" bestFit="1" customWidth="1"/>
    <col min="14" max="14" width="12.54296875" style="1" bestFit="1" customWidth="1"/>
    <col min="15" max="15" width="11.1796875" style="1" bestFit="1" customWidth="1"/>
    <col min="16" max="16" width="12.54296875" style="1" bestFit="1" customWidth="1"/>
    <col min="17" max="16384" width="8.81640625" style="1"/>
  </cols>
  <sheetData>
    <row r="1" spans="1:16" x14ac:dyDescent="0.35">
      <c r="A1" s="1" t="s">
        <v>0</v>
      </c>
      <c r="B1" s="2">
        <v>27000000</v>
      </c>
    </row>
    <row r="2" spans="1:16" x14ac:dyDescent="0.35">
      <c r="B2" s="3" t="s">
        <v>1</v>
      </c>
    </row>
    <row r="3" spans="1:16" s="4" customFormat="1" ht="14.5" x14ac:dyDescent="0.35">
      <c r="C3" s="5"/>
      <c r="D3" s="6" t="s">
        <v>2</v>
      </c>
      <c r="E3" s="7">
        <v>0.3</v>
      </c>
      <c r="F3" s="7"/>
      <c r="G3" s="7">
        <v>0.2</v>
      </c>
      <c r="H3" s="7"/>
      <c r="I3" s="7">
        <v>0.15</v>
      </c>
      <c r="J3" s="7"/>
      <c r="K3" s="7">
        <v>0.1</v>
      </c>
      <c r="L3" s="7"/>
      <c r="M3" s="7">
        <v>0.25</v>
      </c>
      <c r="N3" s="7"/>
      <c r="O3" s="7">
        <f>100%-E3-G3-I3-K3-M3</f>
        <v>0</v>
      </c>
      <c r="P3" s="8"/>
    </row>
    <row r="4" spans="1:16" s="4" customFormat="1" ht="14.5" x14ac:dyDescent="0.35">
      <c r="C4" s="5" t="s">
        <v>3</v>
      </c>
      <c r="D4" s="9" t="s">
        <v>4</v>
      </c>
      <c r="E4" s="10">
        <v>0.37</v>
      </c>
      <c r="F4" s="8" t="s">
        <v>5</v>
      </c>
      <c r="G4" s="10">
        <v>0.06</v>
      </c>
      <c r="H4" s="8" t="s">
        <v>5</v>
      </c>
      <c r="I4" s="10">
        <v>0.06</v>
      </c>
      <c r="J4" s="8" t="s">
        <v>5</v>
      </c>
      <c r="K4" s="10">
        <v>0.01</v>
      </c>
      <c r="L4" s="8" t="s">
        <v>5</v>
      </c>
      <c r="M4" s="10">
        <v>0.3</v>
      </c>
      <c r="N4" s="8" t="s">
        <v>5</v>
      </c>
      <c r="O4" s="10">
        <f>100%-E4-G4-I4-K4-M4</f>
        <v>0.2</v>
      </c>
      <c r="P4" s="8" t="s">
        <v>5</v>
      </c>
    </row>
    <row r="5" spans="1:16" x14ac:dyDescent="0.35">
      <c r="C5" s="11">
        <v>1</v>
      </c>
      <c r="D5" s="12" t="s">
        <v>6</v>
      </c>
      <c r="E5" s="13">
        <f>E4*B1</f>
        <v>9990000</v>
      </c>
      <c r="F5" s="13">
        <f>SUM(E16:E46)</f>
        <v>8754700</v>
      </c>
      <c r="G5" s="13"/>
      <c r="H5" s="13"/>
      <c r="I5" s="13"/>
      <c r="J5" s="13"/>
      <c r="K5" s="13"/>
      <c r="L5" s="13"/>
      <c r="M5" s="14"/>
      <c r="N5" s="13"/>
      <c r="O5" s="14"/>
      <c r="P5" s="13"/>
    </row>
    <row r="6" spans="1:16" ht="28" x14ac:dyDescent="0.35">
      <c r="C6" s="15">
        <v>2</v>
      </c>
      <c r="D6" s="16" t="s">
        <v>7</v>
      </c>
      <c r="E6" s="17"/>
      <c r="F6" s="17"/>
      <c r="G6" s="17">
        <f>G4*B1</f>
        <v>1620000</v>
      </c>
      <c r="H6" s="17">
        <f>SUM(G16:G46)</f>
        <v>1826000</v>
      </c>
      <c r="I6" s="17"/>
      <c r="J6" s="17"/>
      <c r="K6" s="17"/>
      <c r="L6" s="17"/>
      <c r="M6" s="18"/>
      <c r="N6" s="17"/>
      <c r="O6" s="18"/>
      <c r="P6" s="17"/>
    </row>
    <row r="7" spans="1:16" x14ac:dyDescent="0.35">
      <c r="C7" s="15">
        <v>3</v>
      </c>
      <c r="D7" s="19" t="s">
        <v>8</v>
      </c>
      <c r="E7" s="17"/>
      <c r="F7" s="17"/>
      <c r="G7" s="17"/>
      <c r="H7" s="17"/>
      <c r="I7" s="17">
        <f>I4*B1</f>
        <v>1620000</v>
      </c>
      <c r="J7" s="17">
        <f>SUM(I16:I46)</f>
        <v>300000</v>
      </c>
      <c r="K7" s="17"/>
      <c r="L7" s="17"/>
      <c r="M7" s="18"/>
      <c r="N7" s="17"/>
      <c r="O7" s="18"/>
      <c r="P7" s="17"/>
    </row>
    <row r="8" spans="1:16" x14ac:dyDescent="0.35">
      <c r="C8" s="15">
        <v>4</v>
      </c>
      <c r="D8" s="19" t="s">
        <v>9</v>
      </c>
      <c r="E8" s="17"/>
      <c r="F8" s="17"/>
      <c r="G8" s="17"/>
      <c r="H8" s="17"/>
      <c r="I8" s="17"/>
      <c r="J8" s="17"/>
      <c r="K8" s="17">
        <f>K4*B1</f>
        <v>270000</v>
      </c>
      <c r="L8" s="17">
        <f>SUM(K16:K46)</f>
        <v>0</v>
      </c>
      <c r="M8" s="18"/>
      <c r="N8" s="17"/>
      <c r="O8" s="18"/>
      <c r="P8" s="17"/>
    </row>
    <row r="9" spans="1:16" x14ac:dyDescent="0.35">
      <c r="C9" s="15">
        <v>5</v>
      </c>
      <c r="D9" s="19" t="s">
        <v>10</v>
      </c>
      <c r="E9" s="17"/>
      <c r="F9" s="17"/>
      <c r="G9" s="17"/>
      <c r="H9" s="17"/>
      <c r="I9" s="17"/>
      <c r="J9" s="17"/>
      <c r="K9" s="17"/>
      <c r="L9" s="17"/>
      <c r="M9" s="17">
        <f>M4*B1</f>
        <v>8100000</v>
      </c>
      <c r="N9" s="17">
        <f>SUM(M16:M46)</f>
        <v>7500000</v>
      </c>
      <c r="O9" s="17"/>
      <c r="P9" s="17"/>
    </row>
    <row r="10" spans="1:16" x14ac:dyDescent="0.35">
      <c r="C10" s="20">
        <v>6</v>
      </c>
      <c r="D10" s="21" t="s">
        <v>11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>
        <f>O4*B1</f>
        <v>5400000</v>
      </c>
      <c r="P10" s="22">
        <f>SUM(O16:O46)</f>
        <v>5400000</v>
      </c>
    </row>
    <row r="11" spans="1:16" s="4" customFormat="1" x14ac:dyDescent="0.35">
      <c r="D11" s="23" t="s">
        <v>12</v>
      </c>
      <c r="E11" s="24">
        <f>F5+H6+J7+L8+N9+P10</f>
        <v>23780700</v>
      </c>
    </row>
    <row r="13" spans="1:16" x14ac:dyDescent="0.35">
      <c r="E13" s="25"/>
      <c r="F13" s="25"/>
    </row>
    <row r="14" spans="1:16" x14ac:dyDescent="0.35">
      <c r="B14" s="4" t="s">
        <v>13</v>
      </c>
      <c r="D14" s="26" t="s">
        <v>14</v>
      </c>
      <c r="F14" s="27">
        <f>E5-F5</f>
        <v>1235300</v>
      </c>
      <c r="H14" s="27">
        <f>G6-H6</f>
        <v>-206000</v>
      </c>
      <c r="I14" s="4"/>
      <c r="J14" s="27">
        <f>I7-J7</f>
        <v>1320000</v>
      </c>
      <c r="K14" s="4"/>
      <c r="L14" s="27">
        <f>K8-L8</f>
        <v>270000</v>
      </c>
      <c r="M14" s="4"/>
      <c r="N14" s="27">
        <f>M9-N9</f>
        <v>600000</v>
      </c>
      <c r="O14" s="4"/>
      <c r="P14" s="27">
        <f>O10-P10</f>
        <v>0</v>
      </c>
    </row>
    <row r="15" spans="1:16" x14ac:dyDescent="0.35">
      <c r="D15" s="28" t="s">
        <v>15</v>
      </c>
      <c r="E15" s="5">
        <v>1</v>
      </c>
      <c r="F15" s="28" t="s">
        <v>16</v>
      </c>
      <c r="G15" s="5">
        <v>2</v>
      </c>
      <c r="H15" s="28" t="s">
        <v>16</v>
      </c>
      <c r="I15" s="5">
        <v>3</v>
      </c>
      <c r="J15" s="28" t="s">
        <v>16</v>
      </c>
      <c r="K15" s="5">
        <v>4</v>
      </c>
      <c r="L15" s="28" t="s">
        <v>16</v>
      </c>
      <c r="M15" s="5">
        <v>5</v>
      </c>
      <c r="N15" s="28" t="s">
        <v>16</v>
      </c>
      <c r="O15" s="5">
        <v>6</v>
      </c>
      <c r="P15" s="28" t="s">
        <v>16</v>
      </c>
    </row>
    <row r="16" spans="1:16" x14ac:dyDescent="0.35">
      <c r="D16" s="29">
        <v>43770</v>
      </c>
      <c r="E16" s="30">
        <v>25000</v>
      </c>
      <c r="F16" s="31"/>
      <c r="G16" s="30">
        <v>30000</v>
      </c>
      <c r="H16" s="32"/>
      <c r="I16" s="30"/>
      <c r="J16" s="33"/>
      <c r="K16" s="30"/>
      <c r="L16" s="34"/>
      <c r="M16" s="30">
        <v>7500000</v>
      </c>
      <c r="N16" s="34" t="s">
        <v>17</v>
      </c>
      <c r="O16" s="30">
        <v>5400000</v>
      </c>
      <c r="P16" s="34" t="s">
        <v>18</v>
      </c>
    </row>
    <row r="17" spans="4:16" x14ac:dyDescent="0.35">
      <c r="D17" s="35">
        <v>43771</v>
      </c>
      <c r="E17" s="36">
        <f>30000+5000000</f>
        <v>5030000</v>
      </c>
      <c r="F17" s="32" t="s">
        <v>19</v>
      </c>
      <c r="G17" s="36">
        <v>60000</v>
      </c>
      <c r="H17" s="32"/>
      <c r="I17" s="36"/>
      <c r="J17" s="37"/>
      <c r="K17" s="36"/>
      <c r="L17" s="38"/>
      <c r="M17" s="36"/>
      <c r="N17" s="38"/>
      <c r="O17" s="36"/>
      <c r="P17" s="37"/>
    </row>
    <row r="18" spans="4:16" x14ac:dyDescent="0.35">
      <c r="D18" s="35">
        <v>43772</v>
      </c>
      <c r="E18" s="36">
        <f>35000+50000</f>
        <v>85000</v>
      </c>
      <c r="F18" s="32"/>
      <c r="G18" s="36"/>
      <c r="H18" s="32"/>
      <c r="I18" s="36"/>
      <c r="J18" s="37"/>
      <c r="K18" s="36"/>
      <c r="L18" s="38"/>
      <c r="M18" s="36"/>
      <c r="N18" s="38"/>
      <c r="O18" s="36"/>
      <c r="P18" s="37"/>
    </row>
    <row r="19" spans="4:16" x14ac:dyDescent="0.35">
      <c r="D19" s="35">
        <v>43773</v>
      </c>
      <c r="E19" s="36">
        <f>25000+95000</f>
        <v>120000</v>
      </c>
      <c r="F19" s="32"/>
      <c r="G19" s="36"/>
      <c r="H19" s="32"/>
      <c r="I19" s="36"/>
      <c r="J19" s="37"/>
      <c r="K19" s="36"/>
      <c r="L19" s="38"/>
      <c r="M19" s="36"/>
      <c r="N19" s="38"/>
      <c r="O19" s="36"/>
      <c r="P19" s="37"/>
    </row>
    <row r="20" spans="4:16" x14ac:dyDescent="0.35">
      <c r="D20" s="35">
        <v>43774</v>
      </c>
      <c r="E20" s="36">
        <v>25000</v>
      </c>
      <c r="F20" s="32"/>
      <c r="G20" s="36"/>
      <c r="H20" s="32"/>
      <c r="I20" s="36"/>
      <c r="J20" s="37"/>
      <c r="K20" s="36"/>
      <c r="L20" s="38"/>
      <c r="M20" s="36"/>
      <c r="N20" s="38"/>
      <c r="O20" s="36"/>
      <c r="P20" s="37"/>
    </row>
    <row r="21" spans="4:16" x14ac:dyDescent="0.35">
      <c r="D21" s="35">
        <v>43775</v>
      </c>
      <c r="E21" s="36">
        <v>25000</v>
      </c>
      <c r="F21" s="32"/>
      <c r="G21" s="36"/>
      <c r="H21" s="32"/>
      <c r="I21" s="36"/>
      <c r="J21" s="37"/>
      <c r="K21" s="36"/>
      <c r="L21" s="38"/>
      <c r="M21" s="36"/>
      <c r="N21" s="39"/>
      <c r="O21" s="36"/>
      <c r="P21" s="37"/>
    </row>
    <row r="22" spans="4:16" x14ac:dyDescent="0.35">
      <c r="D22" s="35">
        <v>43776</v>
      </c>
      <c r="E22" s="36">
        <v>25000</v>
      </c>
      <c r="F22" s="32"/>
      <c r="G22" s="36"/>
      <c r="H22" s="32"/>
      <c r="I22" s="36"/>
      <c r="J22" s="37"/>
      <c r="K22" s="36"/>
      <c r="L22" s="38"/>
      <c r="M22" s="36"/>
      <c r="N22" s="38"/>
      <c r="O22" s="36"/>
      <c r="P22" s="37"/>
    </row>
    <row r="23" spans="4:16" x14ac:dyDescent="0.35">
      <c r="D23" s="35">
        <v>43777</v>
      </c>
      <c r="E23" s="36">
        <v>25000</v>
      </c>
      <c r="F23" s="32"/>
      <c r="G23" s="36"/>
      <c r="H23" s="32"/>
      <c r="I23" s="36"/>
      <c r="J23" s="37"/>
      <c r="K23" s="36"/>
      <c r="L23" s="38"/>
      <c r="M23" s="36"/>
      <c r="N23" s="38"/>
      <c r="O23" s="36"/>
      <c r="P23" s="37"/>
    </row>
    <row r="24" spans="4:16" x14ac:dyDescent="0.35">
      <c r="D24" s="35">
        <v>43778</v>
      </c>
      <c r="E24" s="36">
        <f>25000+22000</f>
        <v>47000</v>
      </c>
      <c r="F24" s="32"/>
      <c r="G24" s="36"/>
      <c r="H24" s="32"/>
      <c r="I24" s="36"/>
      <c r="J24" s="37"/>
      <c r="K24" s="36"/>
      <c r="L24" s="38"/>
      <c r="M24" s="36"/>
      <c r="N24" s="38"/>
      <c r="O24" s="36"/>
      <c r="P24" s="37"/>
    </row>
    <row r="25" spans="4:16" x14ac:dyDescent="0.35">
      <c r="D25" s="35">
        <v>43779</v>
      </c>
      <c r="E25" s="36">
        <f>60000+50000</f>
        <v>110000</v>
      </c>
      <c r="F25" s="32"/>
      <c r="G25" s="36">
        <v>13000</v>
      </c>
      <c r="H25" s="32"/>
      <c r="I25" s="36"/>
      <c r="J25" s="37"/>
      <c r="K25" s="36"/>
      <c r="L25" s="38"/>
      <c r="M25" s="36"/>
      <c r="N25" s="38"/>
      <c r="O25" s="36"/>
      <c r="P25" s="37"/>
    </row>
    <row r="26" spans="4:16" x14ac:dyDescent="0.35">
      <c r="D26" s="35">
        <v>43780</v>
      </c>
      <c r="E26" s="36">
        <f>25000+2007700</f>
        <v>2032700</v>
      </c>
      <c r="F26" s="32" t="s">
        <v>20</v>
      </c>
      <c r="G26" s="36"/>
      <c r="H26" s="32"/>
      <c r="I26" s="36"/>
      <c r="J26" s="37"/>
      <c r="K26" s="36"/>
      <c r="L26" s="38"/>
      <c r="M26" s="36"/>
      <c r="N26" s="38"/>
      <c r="O26" s="36"/>
      <c r="P26" s="37"/>
    </row>
    <row r="27" spans="4:16" x14ac:dyDescent="0.35">
      <c r="D27" s="35">
        <v>43781</v>
      </c>
      <c r="E27" s="36">
        <v>25000</v>
      </c>
      <c r="F27" s="32"/>
      <c r="G27" s="36"/>
      <c r="H27" s="32"/>
      <c r="I27" s="36"/>
      <c r="J27" s="37"/>
      <c r="K27" s="36"/>
      <c r="L27" s="38"/>
      <c r="M27" s="36"/>
      <c r="N27" s="38"/>
      <c r="O27" s="36"/>
      <c r="P27" s="37"/>
    </row>
    <row r="28" spans="4:16" x14ac:dyDescent="0.35">
      <c r="D28" s="35">
        <v>43782</v>
      </c>
      <c r="E28" s="36">
        <v>25000</v>
      </c>
      <c r="F28" s="32"/>
      <c r="G28" s="36"/>
      <c r="H28" s="32"/>
      <c r="I28" s="36"/>
      <c r="J28" s="37"/>
      <c r="K28" s="36"/>
      <c r="L28" s="38"/>
      <c r="M28" s="36"/>
      <c r="N28" s="38"/>
      <c r="O28" s="36"/>
      <c r="P28" s="37"/>
    </row>
    <row r="29" spans="4:16" x14ac:dyDescent="0.35">
      <c r="D29" s="35">
        <v>43783</v>
      </c>
      <c r="E29" s="36">
        <v>25000</v>
      </c>
      <c r="F29" s="32"/>
      <c r="G29" s="36">
        <v>40000</v>
      </c>
      <c r="H29" s="32"/>
      <c r="I29" s="36"/>
      <c r="J29" s="37"/>
      <c r="K29" s="36"/>
      <c r="L29" s="38"/>
      <c r="M29" s="36"/>
      <c r="N29" s="38"/>
      <c r="O29" s="36"/>
      <c r="P29" s="37"/>
    </row>
    <row r="30" spans="4:16" x14ac:dyDescent="0.35">
      <c r="D30" s="35">
        <v>43784</v>
      </c>
      <c r="E30" s="36">
        <f>25000+300000</f>
        <v>325000</v>
      </c>
      <c r="F30" s="32" t="s">
        <v>21</v>
      </c>
      <c r="G30" s="36"/>
      <c r="H30" s="32"/>
      <c r="I30" s="36"/>
      <c r="J30" s="37"/>
      <c r="K30" s="36"/>
      <c r="L30" s="38"/>
      <c r="M30" s="36"/>
      <c r="N30" s="38"/>
      <c r="O30" s="36"/>
      <c r="P30" s="37"/>
    </row>
    <row r="31" spans="4:16" x14ac:dyDescent="0.35">
      <c r="D31" s="35">
        <v>43785</v>
      </c>
      <c r="E31" s="36">
        <v>30000</v>
      </c>
      <c r="F31" s="32"/>
      <c r="G31" s="36"/>
      <c r="H31" s="32"/>
      <c r="I31" s="36"/>
      <c r="J31" s="37"/>
      <c r="K31" s="36"/>
      <c r="L31" s="38"/>
      <c r="M31" s="36"/>
      <c r="N31" s="38"/>
      <c r="O31" s="36"/>
      <c r="P31" s="37"/>
    </row>
    <row r="32" spans="4:16" x14ac:dyDescent="0.35">
      <c r="D32" s="35">
        <v>43786</v>
      </c>
      <c r="E32" s="36"/>
      <c r="F32" s="32"/>
      <c r="G32" s="36">
        <f>140000+500000+140000+300000</f>
        <v>1080000</v>
      </c>
      <c r="H32" s="32" t="s">
        <v>22</v>
      </c>
      <c r="I32" s="36"/>
      <c r="J32" s="37"/>
      <c r="K32" s="36"/>
      <c r="L32" s="38"/>
      <c r="M32" s="36"/>
      <c r="N32" s="38"/>
      <c r="O32" s="36"/>
      <c r="P32" s="37"/>
    </row>
    <row r="33" spans="4:16" x14ac:dyDescent="0.35">
      <c r="D33" s="35">
        <v>43787</v>
      </c>
      <c r="E33" s="36">
        <v>25000</v>
      </c>
      <c r="F33" s="32"/>
      <c r="G33" s="36"/>
      <c r="H33" s="32"/>
      <c r="I33" s="36"/>
      <c r="J33" s="37"/>
      <c r="K33" s="36"/>
      <c r="L33" s="38"/>
      <c r="M33" s="36"/>
      <c r="N33" s="38"/>
      <c r="O33" s="36"/>
      <c r="P33" s="37"/>
    </row>
    <row r="34" spans="4:16" x14ac:dyDescent="0.35">
      <c r="D34" s="35">
        <v>43788</v>
      </c>
      <c r="E34" s="36">
        <v>25000</v>
      </c>
      <c r="F34" s="32"/>
      <c r="G34" s="36"/>
      <c r="H34" s="32"/>
      <c r="I34" s="36"/>
      <c r="J34" s="37"/>
      <c r="K34" s="36"/>
      <c r="L34" s="38"/>
      <c r="M34" s="36"/>
      <c r="N34" s="38"/>
      <c r="O34" s="36"/>
      <c r="P34" s="37"/>
    </row>
    <row r="35" spans="4:16" x14ac:dyDescent="0.35">
      <c r="D35" s="35">
        <v>43789</v>
      </c>
      <c r="E35" s="36">
        <v>25000</v>
      </c>
      <c r="F35" s="32"/>
      <c r="G35" s="36"/>
      <c r="H35" s="32"/>
      <c r="I35" s="36"/>
      <c r="J35" s="37"/>
      <c r="K35" s="36"/>
      <c r="L35" s="38"/>
      <c r="M35" s="36"/>
      <c r="N35" s="37"/>
      <c r="O35" s="36"/>
      <c r="P35" s="37"/>
    </row>
    <row r="36" spans="4:16" x14ac:dyDescent="0.35">
      <c r="D36" s="35">
        <v>43790</v>
      </c>
      <c r="E36" s="36">
        <v>25000</v>
      </c>
      <c r="F36" s="32"/>
      <c r="G36" s="36"/>
      <c r="H36" s="32"/>
      <c r="I36" s="36"/>
      <c r="J36" s="37"/>
      <c r="K36" s="36"/>
      <c r="L36" s="38"/>
      <c r="M36" s="36"/>
      <c r="N36" s="38"/>
      <c r="O36" s="36"/>
      <c r="P36" s="37"/>
    </row>
    <row r="37" spans="4:16" x14ac:dyDescent="0.35">
      <c r="D37" s="35">
        <v>43791</v>
      </c>
      <c r="E37" s="36">
        <f>25000</f>
        <v>25000</v>
      </c>
      <c r="F37" s="32"/>
      <c r="G37" s="36">
        <v>50000</v>
      </c>
      <c r="H37" s="32"/>
      <c r="I37" s="36"/>
      <c r="J37" s="37"/>
      <c r="K37" s="36"/>
      <c r="L37" s="38"/>
      <c r="M37" s="36"/>
      <c r="N37" s="38"/>
      <c r="O37" s="36"/>
      <c r="P37" s="37"/>
    </row>
    <row r="38" spans="4:16" x14ac:dyDescent="0.35">
      <c r="D38" s="35">
        <v>43792</v>
      </c>
      <c r="E38" s="36">
        <f>25000+50000</f>
        <v>75000</v>
      </c>
      <c r="F38" s="32"/>
      <c r="G38" s="36">
        <v>35000</v>
      </c>
      <c r="H38" s="32"/>
      <c r="I38" s="36"/>
      <c r="J38" s="37"/>
      <c r="K38" s="36"/>
      <c r="L38" s="38"/>
      <c r="M38" s="36"/>
      <c r="N38" s="38"/>
      <c r="O38" s="36"/>
      <c r="P38" s="37"/>
    </row>
    <row r="39" spans="4:16" x14ac:dyDescent="0.35">
      <c r="D39" s="35">
        <v>43793</v>
      </c>
      <c r="E39" s="36">
        <v>30000</v>
      </c>
      <c r="F39" s="32"/>
      <c r="G39" s="36">
        <f>18000+500000</f>
        <v>518000</v>
      </c>
      <c r="H39" s="32" t="s">
        <v>22</v>
      </c>
      <c r="I39" s="36"/>
      <c r="J39" s="37"/>
      <c r="K39" s="36"/>
      <c r="L39" s="38"/>
      <c r="M39" s="36"/>
      <c r="N39" s="37"/>
      <c r="O39" s="36"/>
      <c r="P39" s="37"/>
    </row>
    <row r="40" spans="4:16" x14ac:dyDescent="0.35">
      <c r="D40" s="35">
        <v>43794</v>
      </c>
      <c r="E40" s="36">
        <f>25000</f>
        <v>25000</v>
      </c>
      <c r="F40" s="32"/>
      <c r="G40" s="36"/>
      <c r="H40" s="32"/>
      <c r="I40" s="36"/>
      <c r="J40" s="37"/>
      <c r="K40" s="36"/>
      <c r="L40" s="38"/>
      <c r="M40" s="36"/>
      <c r="N40" s="38"/>
      <c r="O40" s="36"/>
      <c r="P40" s="37"/>
    </row>
    <row r="41" spans="4:16" x14ac:dyDescent="0.35">
      <c r="D41" s="35">
        <v>43795</v>
      </c>
      <c r="E41" s="36">
        <f>25000+360000</f>
        <v>385000</v>
      </c>
      <c r="F41" s="32" t="s">
        <v>21</v>
      </c>
      <c r="G41" s="36"/>
      <c r="H41" s="32"/>
      <c r="I41" s="36">
        <v>300000</v>
      </c>
      <c r="J41" s="32" t="s">
        <v>23</v>
      </c>
      <c r="K41" s="36"/>
      <c r="L41" s="38"/>
      <c r="M41" s="36"/>
      <c r="N41" s="38"/>
      <c r="O41" s="36"/>
      <c r="P41" s="37"/>
    </row>
    <row r="42" spans="4:16" x14ac:dyDescent="0.35">
      <c r="D42" s="35">
        <v>43796</v>
      </c>
      <c r="E42" s="36">
        <f>25000</f>
        <v>25000</v>
      </c>
      <c r="F42" s="32"/>
      <c r="G42" s="36"/>
      <c r="H42" s="32"/>
      <c r="I42" s="36"/>
      <c r="J42" s="37"/>
      <c r="K42" s="36"/>
      <c r="L42" s="38"/>
      <c r="M42" s="36"/>
      <c r="N42" s="37"/>
      <c r="O42" s="36"/>
      <c r="P42" s="37"/>
    </row>
    <row r="43" spans="4:16" x14ac:dyDescent="0.35">
      <c r="D43" s="35">
        <v>43797</v>
      </c>
      <c r="E43" s="36">
        <f>25000</f>
        <v>25000</v>
      </c>
      <c r="F43" s="32"/>
      <c r="G43" s="36"/>
      <c r="H43" s="32"/>
      <c r="I43" s="36"/>
      <c r="J43" s="37"/>
      <c r="K43" s="36"/>
      <c r="L43" s="38"/>
      <c r="M43" s="36"/>
      <c r="N43" s="38"/>
      <c r="O43" s="36"/>
      <c r="P43" s="37"/>
    </row>
    <row r="44" spans="4:16" x14ac:dyDescent="0.35">
      <c r="D44" s="35">
        <v>43798</v>
      </c>
      <c r="E44" s="36">
        <f>25000+30000</f>
        <v>55000</v>
      </c>
      <c r="F44" s="32"/>
      <c r="G44" s="36"/>
      <c r="H44" s="32"/>
      <c r="I44" s="36"/>
      <c r="J44" s="37"/>
      <c r="K44" s="36"/>
      <c r="L44" s="38"/>
      <c r="M44" s="36"/>
      <c r="N44" s="38"/>
      <c r="O44" s="36"/>
      <c r="P44" s="37"/>
    </row>
    <row r="45" spans="4:16" x14ac:dyDescent="0.35">
      <c r="D45" s="35">
        <v>43799</v>
      </c>
      <c r="E45" s="36">
        <v>30000</v>
      </c>
      <c r="F45" s="32"/>
      <c r="G45" s="36"/>
      <c r="H45" s="32"/>
      <c r="I45" s="36"/>
      <c r="J45" s="37"/>
      <c r="K45" s="36"/>
      <c r="L45" s="38"/>
      <c r="M45" s="36"/>
      <c r="N45" s="38"/>
      <c r="O45" s="36"/>
      <c r="P45" s="37"/>
    </row>
    <row r="46" spans="4:16" x14ac:dyDescent="0.35">
      <c r="D46" s="35"/>
      <c r="E46" s="40"/>
      <c r="F46" s="32"/>
      <c r="G46" s="40"/>
      <c r="H46" s="38"/>
      <c r="I46" s="40"/>
      <c r="J46" s="37"/>
      <c r="K46" s="40"/>
      <c r="L46" s="38"/>
      <c r="M46" s="40"/>
      <c r="N46" s="38"/>
      <c r="O46" s="40"/>
      <c r="P46" s="37"/>
    </row>
    <row r="47" spans="4:16" x14ac:dyDescent="0.35">
      <c r="D47" s="35"/>
      <c r="E47" s="17"/>
      <c r="F47" s="41"/>
      <c r="G47" s="17"/>
      <c r="H47" s="17"/>
      <c r="I47" s="17"/>
      <c r="J47" s="42"/>
      <c r="K47" s="17"/>
      <c r="L47" s="17"/>
      <c r="M47" s="17"/>
      <c r="N47" s="17"/>
      <c r="O47" s="17"/>
      <c r="P47" s="42"/>
    </row>
    <row r="48" spans="4:16" x14ac:dyDescent="0.35">
      <c r="D48" s="43"/>
      <c r="E48" s="44"/>
      <c r="F48" s="45"/>
      <c r="G48" s="44"/>
      <c r="H48" s="44"/>
      <c r="I48" s="44"/>
      <c r="J48" s="43"/>
      <c r="K48" s="44"/>
      <c r="L48" s="44"/>
      <c r="M48" s="44"/>
      <c r="N48" s="43"/>
      <c r="O48" s="44"/>
      <c r="P48" s="43"/>
    </row>
  </sheetData>
  <conditionalFormatting sqref="F5:F10">
    <cfRule type="cellIs" dxfId="6" priority="7" operator="greaterThan">
      <formula>$E$5</formula>
    </cfRule>
  </conditionalFormatting>
  <conditionalFormatting sqref="F14:P14">
    <cfRule type="cellIs" dxfId="5" priority="1" operator="lessThan">
      <formula>0</formula>
    </cfRule>
  </conditionalFormatting>
  <conditionalFormatting sqref="H6">
    <cfRule type="cellIs" dxfId="4" priority="6" operator="greaterThan">
      <formula>$G$6</formula>
    </cfRule>
  </conditionalFormatting>
  <conditionalFormatting sqref="J7">
    <cfRule type="cellIs" dxfId="3" priority="5" operator="greaterThan">
      <formula>$I$7</formula>
    </cfRule>
  </conditionalFormatting>
  <conditionalFormatting sqref="L8">
    <cfRule type="cellIs" dxfId="2" priority="4" operator="greaterThan">
      <formula>$K$8</formula>
    </cfRule>
  </conditionalFormatting>
  <conditionalFormatting sqref="N9">
    <cfRule type="cellIs" dxfId="1" priority="3" operator="greaterThan">
      <formula>$M$9</formula>
    </cfRule>
  </conditionalFormatting>
  <conditionalFormatting sqref="P10">
    <cfRule type="cellIs" dxfId="0" priority="2" operator="greaterThan">
      <formula>$O$10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Nov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2024-07-06T05:39:47Z</dcterms:created>
  <dcterms:modified xsi:type="dcterms:W3CDTF">2024-07-06T05:44:13Z</dcterms:modified>
</cp:coreProperties>
</file>